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20" yWindow="-135" windowWidth="12120" windowHeight="90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Arkusz1!$A$1:$W$35</definedName>
  </definedNames>
  <calcPr calcId="144525"/>
</workbook>
</file>

<file path=xl/calcChain.xml><?xml version="1.0" encoding="utf-8"?>
<calcChain xmlns="http://schemas.openxmlformats.org/spreadsheetml/2006/main">
  <c r="P27" i="1" l="1"/>
  <c r="P19" i="1"/>
  <c r="O18" i="1" l="1"/>
  <c r="O15" i="1"/>
  <c r="O5" i="1"/>
  <c r="N9" i="1" l="1"/>
  <c r="N18" i="1"/>
  <c r="N15" i="1"/>
  <c r="M12" i="1" l="1"/>
  <c r="M9" i="1"/>
  <c r="L9" i="1" l="1"/>
  <c r="L19" i="1"/>
  <c r="L16" i="1"/>
  <c r="K15" i="1" l="1"/>
  <c r="K16" i="1"/>
  <c r="J13" i="1" l="1"/>
  <c r="I25" i="1" l="1"/>
  <c r="I9" i="1"/>
  <c r="G12" i="1" l="1"/>
  <c r="F29" i="1" l="1"/>
  <c r="G29" i="1"/>
  <c r="H29" i="1"/>
  <c r="I29" i="1"/>
  <c r="J29" i="1"/>
  <c r="K29" i="1"/>
  <c r="L29" i="1"/>
  <c r="M29" i="1"/>
  <c r="N29" i="1"/>
  <c r="O29" i="1"/>
  <c r="P29" i="1"/>
  <c r="F30" i="1"/>
  <c r="F31" i="1" s="1"/>
  <c r="G30" i="1"/>
  <c r="G31" i="1" s="1"/>
  <c r="H30" i="1"/>
  <c r="H31" i="1" s="1"/>
  <c r="I30" i="1"/>
  <c r="I31" i="1" s="1"/>
  <c r="J30" i="1"/>
  <c r="J31" i="1" s="1"/>
  <c r="K30" i="1"/>
  <c r="K31" i="1" s="1"/>
  <c r="L30" i="1"/>
  <c r="L31" i="1" s="1"/>
  <c r="M30" i="1"/>
  <c r="M31" i="1" s="1"/>
  <c r="N30" i="1"/>
  <c r="N31" i="1" s="1"/>
  <c r="O30" i="1"/>
  <c r="O31" i="1" s="1"/>
  <c r="P30" i="1"/>
  <c r="P31" i="1" s="1"/>
  <c r="E9" i="1"/>
  <c r="E29" i="1" s="1"/>
  <c r="E30" i="1" l="1"/>
  <c r="E31" i="1" s="1"/>
  <c r="Q8" i="1"/>
  <c r="R27" i="1"/>
  <c r="Q15" i="1"/>
  <c r="S17" i="1"/>
  <c r="S6" i="1"/>
  <c r="R24" i="1"/>
  <c r="S12" i="1"/>
  <c r="S23" i="1"/>
  <c r="Q21" i="1"/>
  <c r="R19" i="1"/>
  <c r="S13" i="1"/>
  <c r="A33" i="1"/>
  <c r="Q11" i="1"/>
  <c r="R11" i="1"/>
  <c r="S11" i="1"/>
  <c r="R15" i="1"/>
  <c r="S18" i="1"/>
  <c r="R21" i="1"/>
  <c r="S21" i="1"/>
  <c r="Q24" i="1"/>
  <c r="Q25" i="1"/>
  <c r="R25" i="1"/>
  <c r="S25" i="1"/>
  <c r="Q28" i="1"/>
  <c r="R18" i="1"/>
  <c r="A34" i="1"/>
  <c r="S28" i="1" l="1"/>
  <c r="R28" i="1"/>
  <c r="Q18" i="1"/>
  <c r="R16" i="1"/>
  <c r="S26" i="1"/>
  <c r="R14" i="1"/>
  <c r="Q6" i="1"/>
  <c r="Q26" i="1"/>
  <c r="Q9" i="1"/>
  <c r="R9" i="1"/>
  <c r="S9" i="1"/>
  <c r="R8" i="1"/>
  <c r="Q7" i="1"/>
  <c r="S27" i="1"/>
  <c r="Q27" i="1"/>
  <c r="S15" i="1"/>
  <c r="R22" i="1"/>
  <c r="S20" i="1"/>
  <c r="S22" i="1"/>
  <c r="Q22" i="1"/>
  <c r="R17" i="1"/>
  <c r="R6" i="1"/>
  <c r="S14" i="1"/>
  <c r="Q14" i="1"/>
  <c r="Q17" i="1"/>
  <c r="Q20" i="1"/>
  <c r="R20" i="1"/>
  <c r="S24" i="1"/>
  <c r="R26" i="1"/>
  <c r="Q23" i="1"/>
  <c r="R23" i="1"/>
  <c r="S19" i="1"/>
  <c r="Q19" i="1"/>
  <c r="Q16" i="1"/>
  <c r="S16" i="1"/>
  <c r="Q13" i="1"/>
  <c r="R13" i="1"/>
  <c r="Q5" i="1"/>
  <c r="R7" i="1"/>
  <c r="S7" i="1"/>
  <c r="Q12" i="1"/>
  <c r="R12" i="1"/>
  <c r="S10" i="1"/>
  <c r="Q10" i="1"/>
  <c r="R10" i="1"/>
  <c r="S8" i="1"/>
  <c r="S5" i="1"/>
  <c r="R5" i="1"/>
  <c r="T27" i="1" l="1"/>
  <c r="U27" i="1" s="1"/>
  <c r="T14" i="1"/>
  <c r="U14" i="1" s="1"/>
  <c r="T10" i="1"/>
  <c r="U10" i="1" s="1"/>
  <c r="T25" i="1"/>
  <c r="U25" i="1" s="1"/>
  <c r="T26" i="1"/>
  <c r="U26" i="1" s="1"/>
  <c r="T6" i="1"/>
  <c r="U6" i="1" s="1"/>
  <c r="T21" i="1"/>
  <c r="U21" i="1" s="1"/>
  <c r="T19" i="1"/>
  <c r="U19" i="1" s="1"/>
  <c r="T11" i="1"/>
  <c r="U11" i="1" s="1"/>
  <c r="T28" i="1"/>
  <c r="U28" i="1" s="1"/>
  <c r="T20" i="1"/>
  <c r="U20" i="1" s="1"/>
  <c r="T9" i="1"/>
  <c r="U9" i="1" s="1"/>
  <c r="T17" i="1"/>
  <c r="U17" i="1" s="1"/>
  <c r="T18" i="1"/>
  <c r="U18" i="1" s="1"/>
  <c r="T8" i="1"/>
  <c r="U8" i="1" s="1"/>
  <c r="T24" i="1"/>
  <c r="T13" i="1"/>
  <c r="U13" i="1" s="1"/>
  <c r="T23" i="1"/>
  <c r="U23" i="1" s="1"/>
  <c r="T15" i="1"/>
  <c r="U15" i="1" s="1"/>
  <c r="T12" i="1"/>
  <c r="U12" i="1" s="1"/>
  <c r="T22" i="1"/>
  <c r="U22" i="1" s="1"/>
  <c r="T7" i="1"/>
  <c r="U7" i="1" s="1"/>
  <c r="T16" i="1"/>
  <c r="U16" i="1" s="1"/>
  <c r="Q29" i="1"/>
  <c r="T5" i="1"/>
  <c r="U5" i="1" s="1"/>
  <c r="R29" i="1"/>
  <c r="S29" i="1"/>
  <c r="U29" i="1" l="1"/>
  <c r="T29" i="1"/>
</calcChain>
</file>

<file path=xl/sharedStrings.xml><?xml version="1.0" encoding="utf-8"?>
<sst xmlns="http://schemas.openxmlformats.org/spreadsheetml/2006/main" count="62" uniqueCount="59">
  <si>
    <t>Poker</t>
  </si>
  <si>
    <t>nr</t>
  </si>
  <si>
    <t>imię</t>
  </si>
  <si>
    <t>nazwisko</t>
  </si>
  <si>
    <t>nr indeksu</t>
  </si>
  <si>
    <t>OCENA</t>
  </si>
  <si>
    <t>Piotr</t>
  </si>
  <si>
    <t>Czajkowski</t>
  </si>
  <si>
    <t>Ranking</t>
  </si>
  <si>
    <t>Suma</t>
  </si>
  <si>
    <t>σ</t>
  </si>
  <si>
    <t>Średnia</t>
  </si>
  <si>
    <t>Krzysztof</t>
  </si>
  <si>
    <t>Marcin</t>
  </si>
  <si>
    <t>Anna</t>
  </si>
  <si>
    <t>Paweł</t>
  </si>
  <si>
    <t>Mateusz</t>
  </si>
  <si>
    <t>Mikołaj</t>
  </si>
  <si>
    <t>Katarzyna</t>
  </si>
  <si>
    <t>Bator</t>
  </si>
  <si>
    <t>Ewa</t>
  </si>
  <si>
    <t>Bobik</t>
  </si>
  <si>
    <t>Chalimoniuk</t>
  </si>
  <si>
    <t>Czaplicki</t>
  </si>
  <si>
    <t>Dobrowolski</t>
  </si>
  <si>
    <t>Hanna</t>
  </si>
  <si>
    <t>Gaudasińska</t>
  </si>
  <si>
    <t>Izabela</t>
  </si>
  <si>
    <t>Karpińska</t>
  </si>
  <si>
    <t>Klimaszewski</t>
  </si>
  <si>
    <t>Jeremi</t>
  </si>
  <si>
    <t>Muczyński</t>
  </si>
  <si>
    <t>Orzechowski</t>
  </si>
  <si>
    <t>Pawłowska</t>
  </si>
  <si>
    <t>Grzegorz</t>
  </si>
  <si>
    <t>Prochowicz</t>
  </si>
  <si>
    <t>Protasiewicz</t>
  </si>
  <si>
    <t>Jakub</t>
  </si>
  <si>
    <t>Rutkowski</t>
  </si>
  <si>
    <t>Maciej</t>
  </si>
  <si>
    <t>Smętek</t>
  </si>
  <si>
    <t>Stelmach</t>
  </si>
  <si>
    <t>Magdalena</t>
  </si>
  <si>
    <t>Świder</t>
  </si>
  <si>
    <t>Dobromir</t>
  </si>
  <si>
    <t>Wasilew</t>
  </si>
  <si>
    <t>Agnieszka</t>
  </si>
  <si>
    <t>Wielanek</t>
  </si>
  <si>
    <t>Wiśniewska</t>
  </si>
  <si>
    <t>Dariusz</t>
  </si>
  <si>
    <t>Zając</t>
  </si>
  <si>
    <t>Adam</t>
  </si>
  <si>
    <t>Zbucki</t>
  </si>
  <si>
    <t xml:space="preserve">    Czwartek   1645 - 1820,   206</t>
  </si>
  <si>
    <t>Sebastian</t>
  </si>
  <si>
    <t>Łubnicki</t>
  </si>
  <si>
    <t>przepływy</t>
  </si>
  <si>
    <t>śr. przepływy</t>
  </si>
  <si>
    <t>błąd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</si>
</sst>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  <charset val="238"/>
    </font>
    <font>
      <sz val="14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zcionka tekstu podstawowego"/>
      <charset val="238"/>
    </font>
    <font>
      <i/>
      <sz val="9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/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9" fillId="0" borderId="6" xfId="0" applyFont="1" applyBorder="1" applyAlignment="1"/>
    <xf numFmtId="0" fontId="7" fillId="0" borderId="1" xfId="0" applyFont="1" applyBorder="1" applyAlignment="1">
      <alignment vertical="center"/>
    </xf>
    <xf numFmtId="0" fontId="10" fillId="0" borderId="0" xfId="0" applyFont="1"/>
    <xf numFmtId="0" fontId="7" fillId="0" borderId="0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8" xfId="0" applyBorder="1"/>
    <xf numFmtId="0" fontId="7" fillId="0" borderId="5" xfId="0" applyFont="1" applyBorder="1"/>
    <xf numFmtId="0" fontId="9" fillId="0" borderId="1" xfId="0" applyFont="1" applyFill="1" applyBorder="1" applyAlignment="1">
      <alignment horizontal="center"/>
    </xf>
    <xf numFmtId="0" fontId="0" fillId="0" borderId="3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7" xfId="0" applyFont="1" applyBorder="1"/>
    <xf numFmtId="0" fontId="8" fillId="0" borderId="6" xfId="0" applyFont="1" applyBorder="1"/>
    <xf numFmtId="0" fontId="7" fillId="0" borderId="6" xfId="0" applyFont="1" applyBorder="1"/>
    <xf numFmtId="0" fontId="2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0" xfId="0" quotePrefix="1" applyFont="1" applyFill="1" applyAlignment="1" applyProtection="1"/>
    <xf numFmtId="0" fontId="7" fillId="0" borderId="1" xfId="0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U5" sqref="U5"/>
    </sheetView>
  </sheetViews>
  <sheetFormatPr defaultRowHeight="12.75"/>
  <cols>
    <col min="1" max="1" width="5.28515625" customWidth="1"/>
    <col min="2" max="2" width="14.140625" customWidth="1"/>
    <col min="3" max="3" width="15.28515625" customWidth="1"/>
    <col min="4" max="4" width="11.28515625" customWidth="1"/>
    <col min="5" max="16" width="10.7109375" customWidth="1"/>
    <col min="17" max="19" width="11.28515625" customWidth="1"/>
    <col min="20" max="20" width="10.85546875" customWidth="1"/>
    <col min="21" max="21" width="10.7109375" customWidth="1"/>
    <col min="22" max="28" width="5.42578125" customWidth="1"/>
    <col min="29" max="29" width="5.42578125" style="3" customWidth="1"/>
  </cols>
  <sheetData>
    <row r="1" spans="1:29" ht="18">
      <c r="A1" s="33"/>
      <c r="B1" s="34"/>
      <c r="C1" s="35"/>
      <c r="D1" s="36"/>
    </row>
    <row r="2" spans="1:29">
      <c r="A2" s="37"/>
      <c r="B2" s="3"/>
      <c r="C2" s="3"/>
      <c r="D2" s="30"/>
    </row>
    <row r="3" spans="1:29" ht="21">
      <c r="A3" s="38"/>
      <c r="B3" s="39" t="s">
        <v>0</v>
      </c>
      <c r="C3" s="40"/>
      <c r="D3" s="31"/>
      <c r="E3" s="23" t="s">
        <v>53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41"/>
      <c r="W3" s="41"/>
      <c r="X3" s="41"/>
      <c r="Y3" s="41"/>
      <c r="Z3" s="41"/>
    </row>
    <row r="4" spans="1:29" ht="15.75">
      <c r="A4" s="29" t="s">
        <v>1</v>
      </c>
      <c r="B4" s="29" t="s">
        <v>2</v>
      </c>
      <c r="C4" s="29" t="s">
        <v>3</v>
      </c>
      <c r="D4" s="29" t="s">
        <v>4</v>
      </c>
      <c r="E4" s="29">
        <v>1</v>
      </c>
      <c r="F4" s="29">
        <v>2</v>
      </c>
      <c r="G4" s="32">
        <v>3</v>
      </c>
      <c r="H4" s="32">
        <v>4</v>
      </c>
      <c r="I4" s="32">
        <v>5</v>
      </c>
      <c r="J4" s="32">
        <v>6</v>
      </c>
      <c r="K4" s="32">
        <v>7</v>
      </c>
      <c r="L4" s="32">
        <v>8</v>
      </c>
      <c r="M4" s="32">
        <v>9</v>
      </c>
      <c r="N4" s="32">
        <v>10</v>
      </c>
      <c r="O4" s="32">
        <v>11</v>
      </c>
      <c r="P4" s="32">
        <v>12</v>
      </c>
      <c r="Q4" s="29" t="s">
        <v>9</v>
      </c>
      <c r="R4" s="29" t="s">
        <v>11</v>
      </c>
      <c r="S4" s="47" t="s">
        <v>10</v>
      </c>
      <c r="T4" s="32" t="s">
        <v>8</v>
      </c>
      <c r="U4" s="32" t="s">
        <v>5</v>
      </c>
      <c r="V4" s="1"/>
      <c r="W4" s="1"/>
      <c r="X4" s="1"/>
      <c r="Y4" s="1"/>
      <c r="Z4" s="3"/>
    </row>
    <row r="5" spans="1:29" s="43" customFormat="1" ht="24.95" customHeight="1">
      <c r="A5" s="58">
        <v>1</v>
      </c>
      <c r="B5" s="24" t="s">
        <v>18</v>
      </c>
      <c r="C5" s="24" t="s">
        <v>19</v>
      </c>
      <c r="D5" s="28">
        <v>263147</v>
      </c>
      <c r="E5" s="50">
        <v>64</v>
      </c>
      <c r="F5" s="51"/>
      <c r="G5" s="51">
        <v>83</v>
      </c>
      <c r="H5" s="28">
        <v>67</v>
      </c>
      <c r="I5" s="28">
        <v>-48</v>
      </c>
      <c r="J5" s="28">
        <v>149</v>
      </c>
      <c r="K5" s="28">
        <v>470</v>
      </c>
      <c r="L5" s="28">
        <v>149</v>
      </c>
      <c r="M5" s="28">
        <v>443</v>
      </c>
      <c r="N5" s="28">
        <v>267</v>
      </c>
      <c r="O5" s="28">
        <f>416-200</f>
        <v>216</v>
      </c>
      <c r="P5" s="28">
        <v>-104</v>
      </c>
      <c r="Q5" s="52">
        <f t="shared" ref="Q5:Q28" si="0">SUM(E5:P5)</f>
        <v>1756</v>
      </c>
      <c r="R5" s="52">
        <f t="shared" ref="R5:R28" si="1">AVERAGE(E5:P5)</f>
        <v>159.63636363636363</v>
      </c>
      <c r="S5" s="52">
        <f t="shared" ref="S5:S28" si="2">STDEVP(E5:P5)</f>
        <v>172.61848248628468</v>
      </c>
      <c r="T5" s="53">
        <f t="shared" ref="T5:T28" si="3">RANK(Q5,$Q$5:$Q$28)</f>
        <v>17</v>
      </c>
      <c r="U5" s="51">
        <f>IF(T5&lt;=3,5,IF(T5&lt;=8,4.5,IF(T5&lt;=17,4,IF(T5&lt;=21,3.5,3))))</f>
        <v>4</v>
      </c>
      <c r="V5" s="42"/>
      <c r="W5" s="42"/>
      <c r="X5" s="42"/>
      <c r="Y5" s="42"/>
      <c r="AC5" s="44"/>
    </row>
    <row r="6" spans="1:29" s="43" customFormat="1" ht="24.95" customHeight="1">
      <c r="A6" s="58">
        <v>2</v>
      </c>
      <c r="B6" s="24" t="s">
        <v>20</v>
      </c>
      <c r="C6" s="24" t="s">
        <v>21</v>
      </c>
      <c r="D6" s="28">
        <v>250032</v>
      </c>
      <c r="E6" s="50"/>
      <c r="F6" s="51">
        <v>74</v>
      </c>
      <c r="G6" s="51">
        <v>226</v>
      </c>
      <c r="H6" s="28">
        <v>0</v>
      </c>
      <c r="I6" s="28">
        <v>310</v>
      </c>
      <c r="J6" s="28"/>
      <c r="K6" s="28">
        <v>254</v>
      </c>
      <c r="L6" s="28">
        <v>343</v>
      </c>
      <c r="M6" s="28">
        <v>0</v>
      </c>
      <c r="N6" s="28">
        <v>78</v>
      </c>
      <c r="O6" s="28"/>
      <c r="P6" s="28">
        <v>194</v>
      </c>
      <c r="Q6" s="52">
        <f t="shared" si="0"/>
        <v>1479</v>
      </c>
      <c r="R6" s="52">
        <f t="shared" si="1"/>
        <v>164.33333333333334</v>
      </c>
      <c r="S6" s="52">
        <f t="shared" si="2"/>
        <v>122.6956487501583</v>
      </c>
      <c r="T6" s="53">
        <f t="shared" si="3"/>
        <v>22</v>
      </c>
      <c r="U6" s="51">
        <f t="shared" ref="U6:U28" si="4">IF(T6&lt;=3,5,IF(T6&lt;=8,4.5,IF(T6&lt;=17,4,IF(T6&lt;=21,3.5,3))))</f>
        <v>3</v>
      </c>
      <c r="V6" s="42"/>
      <c r="W6" s="42"/>
      <c r="X6" s="42"/>
      <c r="Y6" s="42"/>
      <c r="AC6" s="44"/>
    </row>
    <row r="7" spans="1:29" s="43" customFormat="1" ht="24.95" customHeight="1">
      <c r="A7" s="58">
        <v>3</v>
      </c>
      <c r="B7" s="24" t="s">
        <v>12</v>
      </c>
      <c r="C7" s="24" t="s">
        <v>22</v>
      </c>
      <c r="D7" s="28">
        <v>281599</v>
      </c>
      <c r="E7" s="50">
        <v>224</v>
      </c>
      <c r="F7" s="51">
        <v>216</v>
      </c>
      <c r="G7" s="51">
        <v>559</v>
      </c>
      <c r="H7" s="28">
        <v>273</v>
      </c>
      <c r="I7" s="28">
        <v>174</v>
      </c>
      <c r="J7" s="28">
        <v>45</v>
      </c>
      <c r="K7" s="28">
        <v>243</v>
      </c>
      <c r="L7" s="28">
        <v>313</v>
      </c>
      <c r="M7" s="28">
        <v>215</v>
      </c>
      <c r="N7" s="28">
        <v>316</v>
      </c>
      <c r="O7" s="28">
        <v>0</v>
      </c>
      <c r="P7" s="28">
        <v>86</v>
      </c>
      <c r="Q7" s="52">
        <f t="shared" si="0"/>
        <v>2664</v>
      </c>
      <c r="R7" s="52">
        <f t="shared" si="1"/>
        <v>222</v>
      </c>
      <c r="S7" s="52">
        <f t="shared" si="2"/>
        <v>140.00892828673463</v>
      </c>
      <c r="T7" s="53">
        <f t="shared" si="3"/>
        <v>6</v>
      </c>
      <c r="U7" s="51">
        <f t="shared" si="4"/>
        <v>4.5</v>
      </c>
      <c r="V7" s="42"/>
      <c r="W7" s="42"/>
      <c r="X7" s="42"/>
      <c r="Y7" s="42"/>
      <c r="AC7" s="44"/>
    </row>
    <row r="8" spans="1:29" s="43" customFormat="1" ht="24.95" customHeight="1">
      <c r="A8" s="58">
        <v>4</v>
      </c>
      <c r="B8" s="24" t="s">
        <v>6</v>
      </c>
      <c r="C8" s="24" t="s">
        <v>23</v>
      </c>
      <c r="D8" s="28">
        <v>250643</v>
      </c>
      <c r="E8" s="50"/>
      <c r="F8" s="51">
        <v>267</v>
      </c>
      <c r="G8" s="51"/>
      <c r="H8" s="28">
        <v>325</v>
      </c>
      <c r="I8" s="28"/>
      <c r="J8" s="28">
        <v>335</v>
      </c>
      <c r="K8" s="28">
        <v>108</v>
      </c>
      <c r="L8" s="28">
        <v>220</v>
      </c>
      <c r="M8" s="28">
        <v>528</v>
      </c>
      <c r="N8" s="28"/>
      <c r="O8" s="28">
        <v>473</v>
      </c>
      <c r="P8" s="28"/>
      <c r="Q8" s="52">
        <f t="shared" si="0"/>
        <v>2256</v>
      </c>
      <c r="R8" s="52">
        <f t="shared" si="1"/>
        <v>322.28571428571428</v>
      </c>
      <c r="S8" s="52">
        <f t="shared" si="2"/>
        <v>133.43774823138025</v>
      </c>
      <c r="T8" s="53">
        <f t="shared" si="3"/>
        <v>11</v>
      </c>
      <c r="U8" s="51">
        <f t="shared" si="4"/>
        <v>4</v>
      </c>
      <c r="V8" s="42"/>
      <c r="W8" s="42"/>
      <c r="X8" s="42"/>
      <c r="Y8" s="42"/>
      <c r="AC8" s="44"/>
    </row>
    <row r="9" spans="1:29" s="43" customFormat="1" ht="24.95" customHeight="1">
      <c r="A9" s="58">
        <v>5</v>
      </c>
      <c r="B9" s="24" t="s">
        <v>17</v>
      </c>
      <c r="C9" s="24" t="s">
        <v>7</v>
      </c>
      <c r="D9" s="28"/>
      <c r="E9" s="50">
        <f>159-200</f>
        <v>-41</v>
      </c>
      <c r="F9" s="51">
        <v>200</v>
      </c>
      <c r="G9" s="51">
        <v>128</v>
      </c>
      <c r="H9" s="28">
        <v>191</v>
      </c>
      <c r="I9" s="28">
        <f>336-200</f>
        <v>136</v>
      </c>
      <c r="J9" s="28">
        <v>220</v>
      </c>
      <c r="K9" s="28">
        <v>705</v>
      </c>
      <c r="L9" s="28">
        <f>328-200</f>
        <v>128</v>
      </c>
      <c r="M9" s="28">
        <f>329-200</f>
        <v>129</v>
      </c>
      <c r="N9" s="28">
        <f>391-36</f>
        <v>355</v>
      </c>
      <c r="O9" s="28">
        <v>414</v>
      </c>
      <c r="P9" s="28">
        <v>461</v>
      </c>
      <c r="Q9" s="52">
        <f t="shared" si="0"/>
        <v>3026</v>
      </c>
      <c r="R9" s="52">
        <f t="shared" si="1"/>
        <v>252.16666666666666</v>
      </c>
      <c r="S9" s="52">
        <f t="shared" si="2"/>
        <v>191.13208056792092</v>
      </c>
      <c r="T9" s="53">
        <f t="shared" si="3"/>
        <v>2</v>
      </c>
      <c r="U9" s="51">
        <f t="shared" si="4"/>
        <v>5</v>
      </c>
      <c r="V9" s="42"/>
      <c r="W9" s="42"/>
      <c r="X9" s="42"/>
      <c r="Y9" s="42"/>
      <c r="AC9" s="44"/>
    </row>
    <row r="10" spans="1:29" s="43" customFormat="1" ht="24.95" customHeight="1">
      <c r="A10" s="58">
        <v>6</v>
      </c>
      <c r="B10" s="24" t="s">
        <v>15</v>
      </c>
      <c r="C10" s="24" t="s">
        <v>24</v>
      </c>
      <c r="D10" s="28">
        <v>250048</v>
      </c>
      <c r="E10" s="54">
        <v>0</v>
      </c>
      <c r="F10" s="51">
        <v>442</v>
      </c>
      <c r="G10" s="51">
        <v>252</v>
      </c>
      <c r="H10" s="28">
        <v>84</v>
      </c>
      <c r="I10" s="28"/>
      <c r="J10" s="28">
        <v>32</v>
      </c>
      <c r="K10" s="28">
        <v>0</v>
      </c>
      <c r="L10" s="28">
        <v>0</v>
      </c>
      <c r="M10" s="28">
        <v>266</v>
      </c>
      <c r="N10" s="28">
        <v>111</v>
      </c>
      <c r="O10" s="28">
        <v>285</v>
      </c>
      <c r="P10" s="28">
        <v>152</v>
      </c>
      <c r="Q10" s="52">
        <f t="shared" si="0"/>
        <v>1624</v>
      </c>
      <c r="R10" s="52">
        <f t="shared" si="1"/>
        <v>147.63636363636363</v>
      </c>
      <c r="S10" s="52">
        <f t="shared" si="2"/>
        <v>139.67252136028938</v>
      </c>
      <c r="T10" s="53">
        <f t="shared" si="3"/>
        <v>19</v>
      </c>
      <c r="U10" s="51">
        <f t="shared" si="4"/>
        <v>3.5</v>
      </c>
      <c r="V10" s="42"/>
      <c r="W10" s="42"/>
      <c r="X10" s="42"/>
      <c r="Y10" s="42"/>
      <c r="AC10" s="44"/>
    </row>
    <row r="11" spans="1:29" s="43" customFormat="1" ht="24.95" customHeight="1">
      <c r="A11" s="58">
        <v>7</v>
      </c>
      <c r="B11" s="24" t="s">
        <v>25</v>
      </c>
      <c r="C11" s="24" t="s">
        <v>26</v>
      </c>
      <c r="D11" s="28">
        <v>240299</v>
      </c>
      <c r="E11" s="54">
        <v>175</v>
      </c>
      <c r="F11" s="51">
        <v>278</v>
      </c>
      <c r="G11" s="51">
        <v>201</v>
      </c>
      <c r="H11" s="55">
        <v>1</v>
      </c>
      <c r="I11" s="28">
        <v>102</v>
      </c>
      <c r="J11" s="28">
        <v>299</v>
      </c>
      <c r="K11" s="28">
        <v>399</v>
      </c>
      <c r="L11" s="28">
        <v>97</v>
      </c>
      <c r="M11" s="28">
        <v>278</v>
      </c>
      <c r="N11" s="28">
        <v>70</v>
      </c>
      <c r="O11" s="28">
        <v>301</v>
      </c>
      <c r="P11" s="28">
        <v>167</v>
      </c>
      <c r="Q11" s="52">
        <f t="shared" si="0"/>
        <v>2368</v>
      </c>
      <c r="R11" s="52">
        <f t="shared" si="1"/>
        <v>197.33333333333334</v>
      </c>
      <c r="S11" s="52">
        <f t="shared" si="2"/>
        <v>111.84612445478633</v>
      </c>
      <c r="T11" s="53">
        <f t="shared" si="3"/>
        <v>9</v>
      </c>
      <c r="U11" s="51">
        <f t="shared" si="4"/>
        <v>4</v>
      </c>
      <c r="V11" s="42"/>
      <c r="W11" s="42"/>
      <c r="X11" s="42"/>
      <c r="Y11" s="42"/>
      <c r="AC11" s="44"/>
    </row>
    <row r="12" spans="1:29" s="43" customFormat="1" ht="24.95" customHeight="1">
      <c r="A12" s="58">
        <v>8</v>
      </c>
      <c r="B12" s="24" t="s">
        <v>27</v>
      </c>
      <c r="C12" s="24" t="s">
        <v>28</v>
      </c>
      <c r="D12" s="28">
        <v>250974</v>
      </c>
      <c r="E12" s="54">
        <v>185</v>
      </c>
      <c r="F12" s="51">
        <v>0</v>
      </c>
      <c r="G12" s="51">
        <f>60-200</f>
        <v>-140</v>
      </c>
      <c r="H12" s="28">
        <v>274</v>
      </c>
      <c r="I12" s="28">
        <v>133</v>
      </c>
      <c r="J12" s="28">
        <v>171</v>
      </c>
      <c r="K12" s="28">
        <v>397</v>
      </c>
      <c r="L12" s="28">
        <v>80</v>
      </c>
      <c r="M12" s="28">
        <f>612-200</f>
        <v>412</v>
      </c>
      <c r="N12" s="28">
        <v>177</v>
      </c>
      <c r="O12" s="28">
        <v>196</v>
      </c>
      <c r="P12" s="28">
        <v>140</v>
      </c>
      <c r="Q12" s="52">
        <f t="shared" si="0"/>
        <v>2025</v>
      </c>
      <c r="R12" s="52">
        <f t="shared" si="1"/>
        <v>168.75</v>
      </c>
      <c r="S12" s="52">
        <f t="shared" si="2"/>
        <v>146.40419222139781</v>
      </c>
      <c r="T12" s="53">
        <f t="shared" si="3"/>
        <v>13</v>
      </c>
      <c r="U12" s="51">
        <f t="shared" si="4"/>
        <v>4</v>
      </c>
      <c r="V12" s="42"/>
      <c r="W12" s="42"/>
      <c r="X12" s="42"/>
      <c r="Y12" s="42"/>
      <c r="AC12" s="44"/>
    </row>
    <row r="13" spans="1:29" s="43" customFormat="1" ht="24.95" customHeight="1">
      <c r="A13" s="58">
        <v>9</v>
      </c>
      <c r="B13" s="24" t="s">
        <v>15</v>
      </c>
      <c r="C13" s="24" t="s">
        <v>29</v>
      </c>
      <c r="D13" s="28">
        <v>251124</v>
      </c>
      <c r="E13" s="54">
        <v>717</v>
      </c>
      <c r="F13" s="51">
        <v>183</v>
      </c>
      <c r="G13" s="51">
        <v>369</v>
      </c>
      <c r="H13" s="28">
        <v>79</v>
      </c>
      <c r="I13" s="28">
        <v>323</v>
      </c>
      <c r="J13" s="28">
        <f>98-200</f>
        <v>-102</v>
      </c>
      <c r="K13" s="28">
        <v>342</v>
      </c>
      <c r="L13" s="28">
        <v>315</v>
      </c>
      <c r="M13" s="28">
        <v>347</v>
      </c>
      <c r="N13" s="28">
        <v>108</v>
      </c>
      <c r="O13" s="28">
        <v>490</v>
      </c>
      <c r="P13" s="28">
        <v>614</v>
      </c>
      <c r="Q13" s="52">
        <f t="shared" si="0"/>
        <v>3785</v>
      </c>
      <c r="R13" s="52">
        <f t="shared" si="1"/>
        <v>315.41666666666669</v>
      </c>
      <c r="S13" s="52">
        <f t="shared" si="2"/>
        <v>219.13065293462608</v>
      </c>
      <c r="T13" s="53">
        <f t="shared" si="3"/>
        <v>1</v>
      </c>
      <c r="U13" s="51">
        <f t="shared" si="4"/>
        <v>5</v>
      </c>
      <c r="V13" s="42"/>
      <c r="W13" s="42"/>
      <c r="X13" s="42"/>
      <c r="Y13" s="42"/>
      <c r="AC13" s="44"/>
    </row>
    <row r="14" spans="1:29" s="43" customFormat="1" ht="24.95" customHeight="1">
      <c r="A14" s="58">
        <v>10</v>
      </c>
      <c r="B14" s="24" t="s">
        <v>30</v>
      </c>
      <c r="C14" s="24" t="s">
        <v>31</v>
      </c>
      <c r="D14" s="28">
        <v>251278</v>
      </c>
      <c r="E14" s="54">
        <v>185</v>
      </c>
      <c r="F14" s="51">
        <v>190</v>
      </c>
      <c r="G14" s="51"/>
      <c r="H14" s="28">
        <v>304</v>
      </c>
      <c r="I14" s="28">
        <v>286</v>
      </c>
      <c r="J14" s="28">
        <v>144</v>
      </c>
      <c r="K14" s="28">
        <v>188</v>
      </c>
      <c r="L14" s="28">
        <v>0</v>
      </c>
      <c r="M14" s="28">
        <v>108</v>
      </c>
      <c r="N14" s="28">
        <v>0</v>
      </c>
      <c r="O14" s="28">
        <v>0</v>
      </c>
      <c r="P14" s="28">
        <v>269</v>
      </c>
      <c r="Q14" s="52">
        <f t="shared" si="0"/>
        <v>1674</v>
      </c>
      <c r="R14" s="52">
        <f t="shared" si="1"/>
        <v>152.18181818181819</v>
      </c>
      <c r="S14" s="52">
        <f t="shared" si="2"/>
        <v>108.66530614842337</v>
      </c>
      <c r="T14" s="53">
        <f t="shared" si="3"/>
        <v>18</v>
      </c>
      <c r="U14" s="51">
        <f t="shared" si="4"/>
        <v>3.5</v>
      </c>
      <c r="V14" s="42"/>
      <c r="W14" s="42"/>
      <c r="X14" s="42"/>
      <c r="Y14" s="42"/>
      <c r="AC14" s="44"/>
    </row>
    <row r="15" spans="1:29" s="43" customFormat="1" ht="24.95" customHeight="1">
      <c r="A15" s="58">
        <v>11</v>
      </c>
      <c r="B15" s="24" t="s">
        <v>54</v>
      </c>
      <c r="C15" s="24" t="s">
        <v>55</v>
      </c>
      <c r="D15" s="28">
        <v>251539</v>
      </c>
      <c r="E15" s="54">
        <v>66</v>
      </c>
      <c r="F15" s="28">
        <v>93</v>
      </c>
      <c r="G15" s="28">
        <v>142</v>
      </c>
      <c r="H15" s="28">
        <v>188</v>
      </c>
      <c r="I15" s="28">
        <v>133</v>
      </c>
      <c r="J15" s="28">
        <v>242</v>
      </c>
      <c r="K15" s="28">
        <f>256-200</f>
        <v>56</v>
      </c>
      <c r="L15" s="28">
        <v>39</v>
      </c>
      <c r="M15" s="28">
        <v>284</v>
      </c>
      <c r="N15" s="28">
        <f>181-200-19</f>
        <v>-38</v>
      </c>
      <c r="O15" s="28">
        <f>152-200</f>
        <v>-48</v>
      </c>
      <c r="P15" s="28">
        <v>281</v>
      </c>
      <c r="Q15" s="52">
        <f t="shared" si="0"/>
        <v>1438</v>
      </c>
      <c r="R15" s="52">
        <f t="shared" si="1"/>
        <v>119.83333333333333</v>
      </c>
      <c r="S15" s="52">
        <f t="shared" si="2"/>
        <v>108.19260089714494</v>
      </c>
      <c r="T15" s="53">
        <f t="shared" si="3"/>
        <v>23</v>
      </c>
      <c r="U15" s="51">
        <f t="shared" si="4"/>
        <v>3</v>
      </c>
      <c r="X15" s="42"/>
      <c r="AC15" s="44"/>
    </row>
    <row r="16" spans="1:29" s="43" customFormat="1" ht="24.95" customHeight="1">
      <c r="A16" s="58">
        <v>12</v>
      </c>
      <c r="B16" s="24" t="s">
        <v>16</v>
      </c>
      <c r="C16" s="24" t="s">
        <v>32</v>
      </c>
      <c r="D16" s="28">
        <v>251385</v>
      </c>
      <c r="E16" s="54">
        <v>158</v>
      </c>
      <c r="F16" s="28">
        <v>470</v>
      </c>
      <c r="G16" s="28">
        <v>388</v>
      </c>
      <c r="H16" s="28">
        <v>322</v>
      </c>
      <c r="I16" s="28">
        <v>81</v>
      </c>
      <c r="J16" s="28">
        <v>433</v>
      </c>
      <c r="K16" s="28">
        <f>163-200</f>
        <v>-37</v>
      </c>
      <c r="L16" s="28">
        <f>253-200</f>
        <v>53</v>
      </c>
      <c r="M16" s="28">
        <v>106</v>
      </c>
      <c r="N16" s="28">
        <v>460</v>
      </c>
      <c r="O16" s="28">
        <v>185</v>
      </c>
      <c r="P16" s="28">
        <v>245</v>
      </c>
      <c r="Q16" s="52">
        <f t="shared" si="0"/>
        <v>2864</v>
      </c>
      <c r="R16" s="52">
        <f t="shared" si="1"/>
        <v>238.66666666666666</v>
      </c>
      <c r="S16" s="52">
        <f t="shared" si="2"/>
        <v>166.29909467248729</v>
      </c>
      <c r="T16" s="53">
        <f t="shared" si="3"/>
        <v>4</v>
      </c>
      <c r="U16" s="51">
        <f t="shared" si="4"/>
        <v>4.5</v>
      </c>
      <c r="X16" s="42"/>
      <c r="AC16" s="44"/>
    </row>
    <row r="17" spans="1:29" s="43" customFormat="1" ht="24.95" customHeight="1">
      <c r="A17" s="58">
        <v>13</v>
      </c>
      <c r="B17" s="24" t="s">
        <v>14</v>
      </c>
      <c r="C17" s="24" t="s">
        <v>33</v>
      </c>
      <c r="D17" s="28">
        <v>255942</v>
      </c>
      <c r="E17" s="54">
        <v>295</v>
      </c>
      <c r="F17" s="28">
        <v>280</v>
      </c>
      <c r="G17" s="28">
        <v>205</v>
      </c>
      <c r="H17" s="28">
        <v>210</v>
      </c>
      <c r="I17" s="28">
        <v>231</v>
      </c>
      <c r="J17" s="28">
        <v>144</v>
      </c>
      <c r="K17" s="28">
        <v>116</v>
      </c>
      <c r="L17" s="28">
        <v>250</v>
      </c>
      <c r="M17" s="28">
        <v>400</v>
      </c>
      <c r="N17" s="28">
        <v>188</v>
      </c>
      <c r="O17" s="28">
        <v>155</v>
      </c>
      <c r="P17" s="28">
        <v>330</v>
      </c>
      <c r="Q17" s="52">
        <f t="shared" si="0"/>
        <v>2804</v>
      </c>
      <c r="R17" s="52">
        <f t="shared" si="1"/>
        <v>233.66666666666666</v>
      </c>
      <c r="S17" s="52">
        <f t="shared" si="2"/>
        <v>78.88317663200155</v>
      </c>
      <c r="T17" s="53">
        <f t="shared" si="3"/>
        <v>5</v>
      </c>
      <c r="U17" s="51">
        <f t="shared" si="4"/>
        <v>4.5</v>
      </c>
      <c r="X17" s="42"/>
      <c r="AC17" s="44"/>
    </row>
    <row r="18" spans="1:29" s="43" customFormat="1" ht="24.95" customHeight="1">
      <c r="A18" s="58">
        <v>14</v>
      </c>
      <c r="B18" s="24" t="s">
        <v>34</v>
      </c>
      <c r="C18" s="24" t="s">
        <v>35</v>
      </c>
      <c r="D18" s="28">
        <v>250792</v>
      </c>
      <c r="E18" s="54">
        <v>241</v>
      </c>
      <c r="F18" s="28">
        <v>179</v>
      </c>
      <c r="G18" s="28">
        <v>-157</v>
      </c>
      <c r="H18" s="28">
        <v>226</v>
      </c>
      <c r="I18" s="28">
        <v>423</v>
      </c>
      <c r="J18" s="28">
        <v>352</v>
      </c>
      <c r="K18" s="28">
        <v>0</v>
      </c>
      <c r="L18" s="28">
        <v>165</v>
      </c>
      <c r="M18" s="28">
        <v>0</v>
      </c>
      <c r="N18" s="28">
        <f>247-200</f>
        <v>47</v>
      </c>
      <c r="O18" s="28">
        <f>20-200</f>
        <v>-180</v>
      </c>
      <c r="P18" s="28">
        <v>268</v>
      </c>
      <c r="Q18" s="52">
        <f t="shared" si="0"/>
        <v>1564</v>
      </c>
      <c r="R18" s="52">
        <f t="shared" si="1"/>
        <v>130.33333333333334</v>
      </c>
      <c r="S18" s="52">
        <f t="shared" si="2"/>
        <v>182.23077554451541</v>
      </c>
      <c r="T18" s="53">
        <f t="shared" si="3"/>
        <v>20</v>
      </c>
      <c r="U18" s="51">
        <f t="shared" si="4"/>
        <v>3.5</v>
      </c>
      <c r="X18" s="42"/>
      <c r="AC18" s="44"/>
    </row>
    <row r="19" spans="1:29" s="43" customFormat="1" ht="24.95" customHeight="1">
      <c r="A19" s="58">
        <v>15</v>
      </c>
      <c r="B19" s="24" t="s">
        <v>13</v>
      </c>
      <c r="C19" s="24" t="s">
        <v>36</v>
      </c>
      <c r="D19" s="28">
        <v>250466</v>
      </c>
      <c r="E19" s="54"/>
      <c r="F19" s="28">
        <v>76</v>
      </c>
      <c r="G19" s="28">
        <v>190</v>
      </c>
      <c r="H19" s="28">
        <v>155</v>
      </c>
      <c r="I19" s="28">
        <v>234</v>
      </c>
      <c r="J19" s="28">
        <v>91</v>
      </c>
      <c r="K19" s="28"/>
      <c r="L19" s="28">
        <f>447-200</f>
        <v>247</v>
      </c>
      <c r="M19" s="28">
        <v>236</v>
      </c>
      <c r="N19" s="28"/>
      <c r="O19" s="28">
        <v>234</v>
      </c>
      <c r="P19" s="28">
        <f>552-200</f>
        <v>352</v>
      </c>
      <c r="Q19" s="52">
        <f t="shared" si="0"/>
        <v>1815</v>
      </c>
      <c r="R19" s="52">
        <f t="shared" si="1"/>
        <v>201.66666666666666</v>
      </c>
      <c r="S19" s="52">
        <f t="shared" si="2"/>
        <v>80.469455903052634</v>
      </c>
      <c r="T19" s="53">
        <f t="shared" si="3"/>
        <v>16</v>
      </c>
      <c r="U19" s="51">
        <f t="shared" si="4"/>
        <v>4</v>
      </c>
      <c r="X19" s="42"/>
      <c r="AC19" s="44"/>
    </row>
    <row r="20" spans="1:29" s="43" customFormat="1" ht="24.95" customHeight="1">
      <c r="A20" s="58">
        <v>16</v>
      </c>
      <c r="B20" s="24" t="s">
        <v>37</v>
      </c>
      <c r="C20" s="24" t="s">
        <v>38</v>
      </c>
      <c r="D20" s="28">
        <v>250818</v>
      </c>
      <c r="E20" s="54">
        <v>338</v>
      </c>
      <c r="F20" s="28">
        <v>-200</v>
      </c>
      <c r="G20" s="28">
        <v>223</v>
      </c>
      <c r="H20" s="28">
        <v>265</v>
      </c>
      <c r="I20" s="28">
        <v>315</v>
      </c>
      <c r="J20" s="28">
        <v>214</v>
      </c>
      <c r="K20" s="28">
        <v>131</v>
      </c>
      <c r="L20" s="28">
        <v>302</v>
      </c>
      <c r="M20" s="28">
        <v>409</v>
      </c>
      <c r="N20" s="28">
        <v>300</v>
      </c>
      <c r="O20" s="28"/>
      <c r="P20" s="28"/>
      <c r="Q20" s="52">
        <f t="shared" si="0"/>
        <v>2297</v>
      </c>
      <c r="R20" s="52">
        <f t="shared" si="1"/>
        <v>229.7</v>
      </c>
      <c r="S20" s="52">
        <f t="shared" si="2"/>
        <v>160.38831004783358</v>
      </c>
      <c r="T20" s="53">
        <f t="shared" si="3"/>
        <v>10</v>
      </c>
      <c r="U20" s="51">
        <f t="shared" si="4"/>
        <v>4</v>
      </c>
      <c r="X20" s="42"/>
      <c r="AC20" s="44"/>
    </row>
    <row r="21" spans="1:29" s="43" customFormat="1" ht="24.95" customHeight="1">
      <c r="A21" s="58">
        <v>17</v>
      </c>
      <c r="B21" s="24" t="s">
        <v>39</v>
      </c>
      <c r="C21" s="24" t="s">
        <v>40</v>
      </c>
      <c r="D21" s="28">
        <v>250891</v>
      </c>
      <c r="E21" s="54">
        <v>33</v>
      </c>
      <c r="F21" s="28"/>
      <c r="G21" s="28">
        <v>393</v>
      </c>
      <c r="H21" s="28">
        <v>263</v>
      </c>
      <c r="I21" s="56">
        <v>166</v>
      </c>
      <c r="J21" s="28">
        <v>520</v>
      </c>
      <c r="K21" s="28">
        <v>201</v>
      </c>
      <c r="L21" s="28">
        <v>742</v>
      </c>
      <c r="M21" s="28">
        <v>-400</v>
      </c>
      <c r="N21" s="28">
        <v>547</v>
      </c>
      <c r="O21" s="28">
        <v>428</v>
      </c>
      <c r="P21" s="28">
        <v>13</v>
      </c>
      <c r="Q21" s="52">
        <f t="shared" si="0"/>
        <v>2906</v>
      </c>
      <c r="R21" s="52">
        <f t="shared" si="1"/>
        <v>264.18181818181819</v>
      </c>
      <c r="S21" s="52">
        <f t="shared" si="2"/>
        <v>299.76925010044829</v>
      </c>
      <c r="T21" s="53">
        <f t="shared" si="3"/>
        <v>3</v>
      </c>
      <c r="U21" s="51">
        <f t="shared" si="4"/>
        <v>5</v>
      </c>
      <c r="X21" s="42"/>
      <c r="AC21" s="44"/>
    </row>
    <row r="22" spans="1:29" s="43" customFormat="1" ht="24.95" customHeight="1">
      <c r="A22" s="58">
        <v>18</v>
      </c>
      <c r="B22" s="24" t="s">
        <v>17</v>
      </c>
      <c r="C22" s="24" t="s">
        <v>41</v>
      </c>
      <c r="D22" s="28">
        <v>250936</v>
      </c>
      <c r="E22" s="54">
        <v>252</v>
      </c>
      <c r="F22" s="28">
        <v>528</v>
      </c>
      <c r="G22" s="28">
        <v>32</v>
      </c>
      <c r="H22" s="28">
        <v>279</v>
      </c>
      <c r="I22" s="28"/>
      <c r="J22" s="28">
        <v>283</v>
      </c>
      <c r="K22" s="28">
        <v>202</v>
      </c>
      <c r="L22" s="28">
        <v>0</v>
      </c>
      <c r="M22" s="28">
        <v>245</v>
      </c>
      <c r="N22" s="28">
        <v>257</v>
      </c>
      <c r="O22" s="28">
        <v>67</v>
      </c>
      <c r="P22" s="28">
        <v>255</v>
      </c>
      <c r="Q22" s="52">
        <f t="shared" si="0"/>
        <v>2400</v>
      </c>
      <c r="R22" s="52">
        <f t="shared" si="1"/>
        <v>218.18181818181819</v>
      </c>
      <c r="S22" s="52">
        <f t="shared" si="2"/>
        <v>139.47878182186849</v>
      </c>
      <c r="T22" s="53">
        <f t="shared" si="3"/>
        <v>8</v>
      </c>
      <c r="U22" s="51">
        <f t="shared" si="4"/>
        <v>4.5</v>
      </c>
      <c r="X22" s="42"/>
      <c r="AC22" s="44"/>
    </row>
    <row r="23" spans="1:29" s="43" customFormat="1" ht="24.95" customHeight="1">
      <c r="A23" s="58">
        <v>19</v>
      </c>
      <c r="B23" s="24" t="s">
        <v>42</v>
      </c>
      <c r="C23" s="24" t="s">
        <v>43</v>
      </c>
      <c r="D23" s="28">
        <v>250975</v>
      </c>
      <c r="E23" s="54">
        <v>207</v>
      </c>
      <c r="F23" s="28">
        <v>275</v>
      </c>
      <c r="G23" s="28">
        <v>88</v>
      </c>
      <c r="H23" s="28">
        <v>52</v>
      </c>
      <c r="I23" s="28">
        <v>235</v>
      </c>
      <c r="J23" s="28">
        <v>177</v>
      </c>
      <c r="K23" s="28">
        <v>173</v>
      </c>
      <c r="L23" s="28">
        <v>193</v>
      </c>
      <c r="M23" s="28">
        <v>269</v>
      </c>
      <c r="N23" s="28">
        <v>202</v>
      </c>
      <c r="O23" s="28">
        <v>185</v>
      </c>
      <c r="P23" s="28"/>
      <c r="Q23" s="52">
        <f t="shared" si="0"/>
        <v>2056</v>
      </c>
      <c r="R23" s="52">
        <f t="shared" si="1"/>
        <v>186.90909090909091</v>
      </c>
      <c r="S23" s="52">
        <f t="shared" si="2"/>
        <v>64.497293171467902</v>
      </c>
      <c r="T23" s="53">
        <f t="shared" si="3"/>
        <v>12</v>
      </c>
      <c r="U23" s="51">
        <f t="shared" si="4"/>
        <v>4</v>
      </c>
      <c r="X23" s="42"/>
      <c r="AC23" s="44"/>
    </row>
    <row r="24" spans="1:29" s="43" customFormat="1" ht="24.95" customHeight="1">
      <c r="A24" s="58">
        <v>20</v>
      </c>
      <c r="B24" s="24" t="s">
        <v>44</v>
      </c>
      <c r="C24" s="24" t="s">
        <v>45</v>
      </c>
      <c r="D24" s="28">
        <v>243804</v>
      </c>
      <c r="E24" s="5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52">
        <f t="shared" si="0"/>
        <v>0</v>
      </c>
      <c r="R24" s="52" t="e">
        <f t="shared" si="1"/>
        <v>#DIV/0!</v>
      </c>
      <c r="S24" s="52" t="e">
        <f t="shared" si="2"/>
        <v>#DIV/0!</v>
      </c>
      <c r="T24" s="53">
        <f t="shared" si="3"/>
        <v>24</v>
      </c>
      <c r="U24" s="51">
        <v>2</v>
      </c>
      <c r="X24" s="42"/>
      <c r="AC24" s="44"/>
    </row>
    <row r="25" spans="1:29" s="45" customFormat="1" ht="24.95" customHeight="1">
      <c r="A25" s="58">
        <v>21</v>
      </c>
      <c r="B25" s="24" t="s">
        <v>46</v>
      </c>
      <c r="C25" s="24" t="s">
        <v>47</v>
      </c>
      <c r="D25" s="28">
        <v>250328</v>
      </c>
      <c r="E25" s="54">
        <v>195</v>
      </c>
      <c r="F25" s="51">
        <v>174</v>
      </c>
      <c r="G25" s="51">
        <v>353</v>
      </c>
      <c r="H25" s="28">
        <v>317</v>
      </c>
      <c r="I25" s="28">
        <f>328-200</f>
        <v>128</v>
      </c>
      <c r="J25" s="51"/>
      <c r="K25" s="51">
        <v>135</v>
      </c>
      <c r="L25" s="51"/>
      <c r="M25" s="51">
        <v>36</v>
      </c>
      <c r="N25" s="51">
        <v>0</v>
      </c>
      <c r="O25" s="51">
        <v>158</v>
      </c>
      <c r="P25" s="51"/>
      <c r="Q25" s="52">
        <f t="shared" si="0"/>
        <v>1496</v>
      </c>
      <c r="R25" s="52">
        <f t="shared" si="1"/>
        <v>166.22222222222223</v>
      </c>
      <c r="S25" s="52">
        <f t="shared" si="2"/>
        <v>108.32028411436744</v>
      </c>
      <c r="T25" s="53">
        <f t="shared" si="3"/>
        <v>21</v>
      </c>
      <c r="U25" s="51">
        <f t="shared" si="4"/>
        <v>3.5</v>
      </c>
      <c r="V25" s="42"/>
      <c r="W25" s="42"/>
      <c r="X25" s="42"/>
      <c r="Y25" s="42"/>
      <c r="AC25" s="42"/>
    </row>
    <row r="26" spans="1:29" s="45" customFormat="1" ht="24.95" customHeight="1">
      <c r="A26" s="58">
        <v>22</v>
      </c>
      <c r="B26" s="24" t="s">
        <v>42</v>
      </c>
      <c r="C26" s="24" t="s">
        <v>48</v>
      </c>
      <c r="D26" s="28">
        <v>250640</v>
      </c>
      <c r="E26" s="54">
        <v>162</v>
      </c>
      <c r="F26" s="51">
        <v>190</v>
      </c>
      <c r="G26" s="51">
        <v>341</v>
      </c>
      <c r="H26" s="51">
        <v>120</v>
      </c>
      <c r="I26" s="51">
        <v>258</v>
      </c>
      <c r="J26" s="51">
        <v>303</v>
      </c>
      <c r="K26" s="51">
        <v>230</v>
      </c>
      <c r="L26" s="51">
        <v>131</v>
      </c>
      <c r="M26" s="51">
        <v>230</v>
      </c>
      <c r="N26" s="51">
        <v>103</v>
      </c>
      <c r="O26" s="51">
        <v>359</v>
      </c>
      <c r="P26" s="51">
        <v>183</v>
      </c>
      <c r="Q26" s="52">
        <f t="shared" si="0"/>
        <v>2610</v>
      </c>
      <c r="R26" s="52">
        <f t="shared" si="1"/>
        <v>217.5</v>
      </c>
      <c r="S26" s="52">
        <f t="shared" si="2"/>
        <v>81.477502007200329</v>
      </c>
      <c r="T26" s="53">
        <f t="shared" si="3"/>
        <v>7</v>
      </c>
      <c r="U26" s="51">
        <f t="shared" si="4"/>
        <v>4.5</v>
      </c>
      <c r="V26" s="42"/>
      <c r="W26" s="42"/>
      <c r="X26" s="42"/>
      <c r="Y26" s="42"/>
      <c r="AC26" s="42"/>
    </row>
    <row r="27" spans="1:29" s="43" customFormat="1" ht="24.95" customHeight="1">
      <c r="A27" s="58">
        <v>23</v>
      </c>
      <c r="B27" s="24" t="s">
        <v>49</v>
      </c>
      <c r="C27" s="24" t="s">
        <v>50</v>
      </c>
      <c r="D27" s="28">
        <v>250692</v>
      </c>
      <c r="E27" s="54">
        <v>187</v>
      </c>
      <c r="F27" s="28">
        <v>120</v>
      </c>
      <c r="G27" s="28">
        <v>386</v>
      </c>
      <c r="H27" s="51">
        <v>481</v>
      </c>
      <c r="I27" s="51"/>
      <c r="J27" s="28">
        <v>203</v>
      </c>
      <c r="K27" s="28">
        <v>0</v>
      </c>
      <c r="L27" s="28">
        <v>398</v>
      </c>
      <c r="M27" s="28">
        <v>-200</v>
      </c>
      <c r="N27" s="28">
        <v>285</v>
      </c>
      <c r="O27" s="28"/>
      <c r="P27" s="28">
        <f>263-200</f>
        <v>63</v>
      </c>
      <c r="Q27" s="52">
        <f t="shared" si="0"/>
        <v>1923</v>
      </c>
      <c r="R27" s="52">
        <f t="shared" si="1"/>
        <v>192.3</v>
      </c>
      <c r="S27" s="52">
        <f t="shared" si="2"/>
        <v>196.14792887002403</v>
      </c>
      <c r="T27" s="53">
        <f t="shared" si="3"/>
        <v>15</v>
      </c>
      <c r="U27" s="51">
        <f t="shared" si="4"/>
        <v>4</v>
      </c>
      <c r="X27" s="42"/>
      <c r="AC27" s="44"/>
    </row>
    <row r="28" spans="1:29" s="43" customFormat="1" ht="24.95" customHeight="1">
      <c r="A28" s="58">
        <v>24</v>
      </c>
      <c r="B28" s="24" t="s">
        <v>51</v>
      </c>
      <c r="C28" s="24" t="s">
        <v>52</v>
      </c>
      <c r="D28" s="28">
        <v>281483</v>
      </c>
      <c r="E28" s="54">
        <v>279</v>
      </c>
      <c r="F28" s="28">
        <v>249</v>
      </c>
      <c r="G28" s="28">
        <v>0</v>
      </c>
      <c r="H28" s="28">
        <v>152</v>
      </c>
      <c r="I28" s="28"/>
      <c r="J28" s="28">
        <v>0</v>
      </c>
      <c r="K28" s="28">
        <v>138</v>
      </c>
      <c r="L28" s="28">
        <v>177</v>
      </c>
      <c r="M28" s="28">
        <v>268</v>
      </c>
      <c r="N28" s="28">
        <v>438</v>
      </c>
      <c r="O28" s="28">
        <v>105</v>
      </c>
      <c r="P28" s="28">
        <v>130</v>
      </c>
      <c r="Q28" s="52">
        <f t="shared" si="0"/>
        <v>1936</v>
      </c>
      <c r="R28" s="52">
        <f t="shared" si="1"/>
        <v>176</v>
      </c>
      <c r="S28" s="52">
        <f t="shared" si="2"/>
        <v>122.16828929428009</v>
      </c>
      <c r="T28" s="53">
        <f t="shared" si="3"/>
        <v>14</v>
      </c>
      <c r="U28" s="51">
        <f t="shared" si="4"/>
        <v>4</v>
      </c>
      <c r="X28" s="42"/>
      <c r="AC28" s="44"/>
    </row>
    <row r="29" spans="1:29" s="22" customFormat="1" ht="24.75" customHeight="1">
      <c r="C29" s="62" t="s">
        <v>58</v>
      </c>
      <c r="D29" s="62"/>
      <c r="E29" s="60">
        <f>SUM(E5:E28)-COUNTIF(E5:E28,"&lt;&gt;"&amp;"")*200</f>
        <v>-78</v>
      </c>
      <c r="F29" s="60">
        <f t="shared" ref="F29:P29" si="5">SUM(F5:F28)-COUNTIF(F5:F28,"&lt;&gt;"&amp;"")*200</f>
        <v>84</v>
      </c>
      <c r="G29" s="60">
        <f t="shared" si="5"/>
        <v>62</v>
      </c>
      <c r="H29" s="60">
        <f t="shared" si="5"/>
        <v>28</v>
      </c>
      <c r="I29" s="60">
        <f t="shared" si="5"/>
        <v>20</v>
      </c>
      <c r="J29" s="60">
        <f t="shared" si="5"/>
        <v>55</v>
      </c>
      <c r="K29" s="60">
        <f t="shared" si="5"/>
        <v>51</v>
      </c>
      <c r="L29" s="60">
        <f t="shared" si="5"/>
        <v>-58</v>
      </c>
      <c r="M29" s="60">
        <f t="shared" si="5"/>
        <v>9</v>
      </c>
      <c r="N29" s="60">
        <f t="shared" si="5"/>
        <v>71</v>
      </c>
      <c r="O29" s="60">
        <f t="shared" si="5"/>
        <v>23</v>
      </c>
      <c r="P29" s="60">
        <f t="shared" si="5"/>
        <v>299</v>
      </c>
      <c r="Q29" s="59">
        <f>AVERAGE(Q5:Q28)</f>
        <v>2115.25</v>
      </c>
      <c r="R29" s="27" t="e">
        <f>AVERAGE(R5:R28)</f>
        <v>#DIV/0!</v>
      </c>
      <c r="S29" s="27" t="e">
        <f>AVERAGE(S5:S28)</f>
        <v>#DIV/0!</v>
      </c>
      <c r="T29" s="46">
        <f>AVERAGE(T5:T28)</f>
        <v>12.5</v>
      </c>
      <c r="U29" s="27">
        <f>AVERAGE(U5:U28)</f>
        <v>3.9791666666666665</v>
      </c>
      <c r="AC29" s="26"/>
    </row>
    <row r="30" spans="1:29" ht="24.75" customHeight="1">
      <c r="A30" s="25"/>
      <c r="B30" s="25"/>
      <c r="C30" s="63" t="s">
        <v>56</v>
      </c>
      <c r="D30" s="64"/>
      <c r="E30" s="61">
        <f>IF(E9&lt;&gt;"",ABS(E9-200))+IF(E10&lt;&gt;"",ABS(E10-200))+IF(E11&lt;&gt;"",ABS(E11-200))+IF(E12&lt;&gt;"",ABS(E12-200))+IF(E13&lt;&gt;"",ABS(E13-200))+IF(E14&lt;&gt;"",ABS(E14-200))+IF(E15&lt;&gt;"",ABS(E15-200))+IF(E16&lt;&gt;"",ABS(E16-200))+IF(E17&lt;&gt;"",ABS(E17-200))+IF(E18&lt;&gt;"",ABS(E18-200))+IF(E19&lt;&gt;"",ABS(E19-200))+IF(E20&lt;&gt;"",ABS(E20-200))+IF(E21&lt;&gt;"",ABS(E21-200))+IF(E22&lt;&gt;"",ABS(E22-200))+IF(E23&lt;&gt;"",ABS(E23-200))+IF(E24&lt;&gt;"",ABS(E24-200))+IF(E25&lt;&gt;"",ABS(E25-200))+IF(E26&lt;&gt;"",ABS(E26-200))+IF(E27&lt;&gt;"",ABS(E27-200))+IF(E28&lt;&gt;"",ABS(E28-200))</f>
        <v>1824</v>
      </c>
      <c r="F30" s="61">
        <f t="shared" ref="F30:P30" si="6">IF(F9&lt;&gt;"",ABS(F9-200))+IF(F10&lt;&gt;"",ABS(F10-200))+IF(F11&lt;&gt;"",ABS(F11-200))+IF(F12&lt;&gt;"",ABS(F12-200))+IF(F13&lt;&gt;"",ABS(F13-200))+IF(F14&lt;&gt;"",ABS(F14-200))+IF(F15&lt;&gt;"",ABS(F15-200))+IF(F16&lt;&gt;"",ABS(F16-200))+IF(F17&lt;&gt;"",ABS(F17-200))+IF(F18&lt;&gt;"",ABS(F18-200))+IF(F19&lt;&gt;"",ABS(F19-200))+IF(F20&lt;&gt;"",ABS(F20-200))+IF(F21&lt;&gt;"",ABS(F21-200))+IF(F22&lt;&gt;"",ABS(F22-200))+IF(F23&lt;&gt;"",ABS(F23-200))+IF(F24&lt;&gt;"",ABS(F24-200))+IF(F25&lt;&gt;"",ABS(F25-200))+IF(F26&lt;&gt;"",ABS(F26-200))+IF(F27&lt;&gt;"",ABS(F27-200))+IF(F28&lt;&gt;"",ABS(F28-200))</f>
        <v>2117</v>
      </c>
      <c r="G30" s="61">
        <f t="shared" si="6"/>
        <v>2428</v>
      </c>
      <c r="H30" s="61">
        <f t="shared" si="6"/>
        <v>1719</v>
      </c>
      <c r="I30" s="61">
        <f t="shared" si="6"/>
        <v>1226</v>
      </c>
      <c r="J30" s="61">
        <f t="shared" si="6"/>
        <v>2012</v>
      </c>
      <c r="K30" s="61">
        <f t="shared" si="6"/>
        <v>2376</v>
      </c>
      <c r="L30" s="61">
        <f t="shared" si="6"/>
        <v>2391</v>
      </c>
      <c r="M30" s="61">
        <f t="shared" si="6"/>
        <v>2865</v>
      </c>
      <c r="N30" s="61">
        <f t="shared" si="6"/>
        <v>2478</v>
      </c>
      <c r="O30" s="61">
        <f t="shared" si="6"/>
        <v>2288</v>
      </c>
      <c r="P30" s="61">
        <f t="shared" si="6"/>
        <v>1827</v>
      </c>
      <c r="Q30" s="3"/>
      <c r="R30" s="49"/>
      <c r="S30" s="49"/>
      <c r="T30" s="49"/>
    </row>
    <row r="31" spans="1:29" ht="24.75" customHeight="1">
      <c r="A31" s="25"/>
      <c r="B31" s="25"/>
      <c r="C31" s="62" t="s">
        <v>57</v>
      </c>
      <c r="D31" s="62"/>
      <c r="E31" s="60">
        <f>E30/COUNTIF(E5:E28,"&lt;&gt;"&amp;"")</f>
        <v>91.2</v>
      </c>
      <c r="F31" s="60">
        <f t="shared" ref="F31:P31" si="7">F30/COUNTIF(F5:F28,"&lt;&gt;"&amp;"")</f>
        <v>100.80952380952381</v>
      </c>
      <c r="G31" s="60">
        <f t="shared" si="7"/>
        <v>115.61904761904762</v>
      </c>
      <c r="H31" s="60">
        <f t="shared" si="7"/>
        <v>74.739130434782609</v>
      </c>
      <c r="I31" s="60">
        <f t="shared" si="7"/>
        <v>68.111111111111114</v>
      </c>
      <c r="J31" s="60">
        <f t="shared" si="7"/>
        <v>95.80952380952381</v>
      </c>
      <c r="K31" s="60">
        <f t="shared" si="7"/>
        <v>108</v>
      </c>
      <c r="L31" s="60">
        <f t="shared" si="7"/>
        <v>108.68181818181819</v>
      </c>
      <c r="M31" s="60">
        <f t="shared" si="7"/>
        <v>124.56521739130434</v>
      </c>
      <c r="N31" s="60">
        <f t="shared" si="7"/>
        <v>118</v>
      </c>
      <c r="O31" s="60">
        <f t="shared" si="7"/>
        <v>114.4</v>
      </c>
      <c r="P31" s="60">
        <f t="shared" si="7"/>
        <v>96.15789473684211</v>
      </c>
      <c r="Q31" s="48"/>
      <c r="R31" s="48"/>
      <c r="S31" s="48"/>
      <c r="T31" s="48"/>
      <c r="U31" s="48"/>
    </row>
    <row r="32" spans="1:29" ht="15.75">
      <c r="A32" s="25"/>
      <c r="B32" s="25"/>
      <c r="C32" s="42"/>
      <c r="D32" s="42"/>
      <c r="E32" s="2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48"/>
      <c r="R32" s="48"/>
      <c r="S32" s="48"/>
      <c r="T32" s="48"/>
      <c r="U32" s="48"/>
    </row>
    <row r="33" spans="1:29" ht="13.5">
      <c r="A33" s="57" t="str">
        <f ca="1">"Ostatnia modyfikacja: " &amp; DAY(TODAY()) &amp; "." &amp; MONTH(TODAY()) &amp;"."&amp; YEAR(TODAY()) &amp;" "&amp; HOUR(NOW()) &amp; ":" &amp; RIGHT("0"&amp;FIXED(MINUTE(NOW()),0),2)</f>
        <v>Ostatnia modyfikacja: 21.1.2011 2:11</v>
      </c>
    </row>
    <row r="34" spans="1:29" s="3" customFormat="1" ht="15.75" hidden="1" customHeight="1">
      <c r="A34" s="3" t="e">
        <f>#REF!+1</f>
        <v>#REF!</v>
      </c>
      <c r="B34" s="9"/>
      <c r="C34" s="10"/>
      <c r="D34" s="11"/>
      <c r="E34"/>
      <c r="F34" s="2"/>
      <c r="G34" s="2"/>
      <c r="H34" s="2"/>
      <c r="I34" s="2"/>
      <c r="J34" s="2"/>
    </row>
    <row r="35" spans="1:29">
      <c r="A35" s="7"/>
      <c r="B35" s="18"/>
      <c r="C35" s="19"/>
      <c r="D35" s="19"/>
      <c r="F35" s="3"/>
      <c r="G35" s="3"/>
      <c r="H35" s="3"/>
    </row>
    <row r="36" spans="1:29" s="6" customFormat="1">
      <c r="A36" s="4"/>
      <c r="B36" s="20"/>
      <c r="C36" s="21"/>
      <c r="D36" s="21"/>
      <c r="E36" s="17"/>
      <c r="F36" s="17"/>
      <c r="G36" s="17"/>
      <c r="H36" s="17"/>
      <c r="I36" s="14"/>
      <c r="J36" s="14"/>
      <c r="K36" s="14"/>
      <c r="L36" s="14"/>
      <c r="M36" s="14"/>
      <c r="N36" s="14"/>
      <c r="O36" s="14"/>
      <c r="P36" s="14"/>
      <c r="Q36" s="15"/>
      <c r="R36" s="15"/>
      <c r="S36" s="15"/>
      <c r="T36" s="16"/>
      <c r="U36" s="4"/>
      <c r="V36" s="4"/>
      <c r="W36" s="4"/>
      <c r="X36" s="4"/>
      <c r="Y36" s="4"/>
      <c r="AC36" s="4"/>
    </row>
    <row r="37" spans="1:29" ht="15">
      <c r="A37" s="8"/>
      <c r="B37" s="20"/>
      <c r="C37" s="21"/>
      <c r="D37" s="21"/>
      <c r="E37" s="17"/>
      <c r="F37" s="17"/>
      <c r="G37" s="17"/>
      <c r="H37" s="17"/>
      <c r="I37" s="3"/>
      <c r="J37" s="3"/>
      <c r="K37" s="3"/>
      <c r="U37" s="2"/>
    </row>
    <row r="38" spans="1:29">
      <c r="A38" s="4"/>
      <c r="B38" s="20"/>
      <c r="C38" s="21"/>
      <c r="D38" s="21"/>
      <c r="E38" s="17"/>
      <c r="F38" s="17"/>
      <c r="G38" s="17"/>
      <c r="H38" s="17"/>
      <c r="I38" s="5"/>
      <c r="J38" s="5"/>
      <c r="K38" s="5"/>
      <c r="U38" s="2"/>
    </row>
    <row r="39" spans="1:29">
      <c r="A39" s="4"/>
      <c r="B39" s="20"/>
      <c r="C39" s="21"/>
      <c r="D39" s="21"/>
      <c r="E39" s="17"/>
      <c r="F39" s="17"/>
      <c r="G39" s="17"/>
      <c r="H39" s="17"/>
      <c r="I39" s="17"/>
      <c r="J39" s="17"/>
      <c r="K39" s="17"/>
      <c r="U39" s="2"/>
    </row>
    <row r="40" spans="1:29">
      <c r="A40" s="3"/>
      <c r="B40" s="20"/>
      <c r="C40" s="21"/>
      <c r="D40" s="21"/>
      <c r="E40" s="17"/>
      <c r="F40" s="17"/>
      <c r="G40" s="17"/>
      <c r="H40" s="17"/>
      <c r="I40" s="3"/>
      <c r="J40" s="3"/>
      <c r="K40" s="3"/>
      <c r="U40" s="2"/>
    </row>
    <row r="41" spans="1:29">
      <c r="A41" s="3"/>
      <c r="B41" s="20"/>
      <c r="C41" s="21"/>
      <c r="D41" s="21"/>
      <c r="E41" s="17"/>
      <c r="F41" s="5"/>
      <c r="G41" s="3"/>
      <c r="H41" s="3"/>
      <c r="I41" s="3"/>
      <c r="J41" s="3"/>
      <c r="K41" s="3"/>
      <c r="U41" s="2"/>
    </row>
    <row r="42" spans="1:29">
      <c r="A42" s="3"/>
      <c r="B42" s="20"/>
      <c r="C42" s="21"/>
      <c r="D42" s="21"/>
      <c r="E42" s="17"/>
      <c r="F42" s="5"/>
      <c r="G42" s="3"/>
      <c r="H42" s="3"/>
      <c r="U42" s="2"/>
    </row>
    <row r="43" spans="1:29">
      <c r="A43" s="3"/>
      <c r="B43" s="20"/>
      <c r="C43" s="21"/>
      <c r="D43" s="21"/>
      <c r="E43" s="17"/>
      <c r="F43" s="17"/>
      <c r="G43" s="17"/>
      <c r="H43" s="3"/>
      <c r="U43" s="13"/>
    </row>
    <row r="44" spans="1:29" ht="12.75" customHeight="1">
      <c r="A44" s="3"/>
      <c r="B44" s="3"/>
      <c r="C44" s="3"/>
      <c r="D44" s="3"/>
      <c r="E44" s="7"/>
      <c r="F44" s="7"/>
      <c r="G44" s="3"/>
      <c r="H44" s="3"/>
      <c r="U44" s="12"/>
    </row>
    <row r="45" spans="1:29">
      <c r="U45" s="12"/>
    </row>
    <row r="46" spans="1:29">
      <c r="U46" s="3"/>
    </row>
    <row r="47" spans="1:29">
      <c r="U47" s="3"/>
    </row>
    <row r="48" spans="1:29">
      <c r="U48" s="3"/>
    </row>
  </sheetData>
  <mergeCells count="3">
    <mergeCell ref="C29:D29"/>
    <mergeCell ref="C30:D30"/>
    <mergeCell ref="C31:D3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Mikołaj Czajkowski</cp:lastModifiedBy>
  <cp:lastPrinted>2010-10-20T19:02:18Z</cp:lastPrinted>
  <dcterms:created xsi:type="dcterms:W3CDTF">2004-10-07T21:19:53Z</dcterms:created>
  <dcterms:modified xsi:type="dcterms:W3CDTF">2011-01-21T01:12:42Z</dcterms:modified>
</cp:coreProperties>
</file>